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2021-2022\2022\Ejecución presupuestaria 2022\"/>
    </mc:Choice>
  </mc:AlternateContent>
  <xr:revisionPtr revIDLastSave="0" documentId="8_{2935098B-2141-4AB0-A310-900DA103D1AA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Plantilla Presupuesto" sheetId="2" r:id="rId1"/>
    <sheet name="Plantilla Ejecución Octubre 202" sheetId="3" r:id="rId2"/>
  </sheets>
  <definedNames>
    <definedName name="_xlnm.Print_Area" localSheetId="1">'Plantilla Ejecución Octubre 202'!$A$1:$N$144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4" i="3" l="1"/>
  <c r="N63" i="3"/>
  <c r="N42" i="3"/>
  <c r="N37" i="3"/>
  <c r="N35" i="3"/>
  <c r="N33" i="3"/>
  <c r="N32" i="3"/>
  <c r="N31" i="3"/>
  <c r="N29" i="3"/>
  <c r="N28" i="3"/>
  <c r="N27" i="3"/>
  <c r="N25" i="3"/>
  <c r="N24" i="3"/>
  <c r="N65" i="3"/>
  <c r="N61" i="3"/>
  <c r="N60" i="3"/>
  <c r="L59" i="3"/>
  <c r="L36" i="3"/>
  <c r="N36" i="3" s="1"/>
  <c r="L26" i="3"/>
  <c r="L16" i="3"/>
  <c r="L10" i="3"/>
  <c r="K59" i="3"/>
  <c r="I59" i="3"/>
  <c r="I26" i="3" l="1"/>
  <c r="I10" i="3"/>
  <c r="I16" i="3"/>
  <c r="H26" i="3"/>
  <c r="H16" i="3"/>
  <c r="G59" i="3"/>
  <c r="N59" i="3" s="1"/>
  <c r="H10" i="3"/>
  <c r="G26" i="3"/>
  <c r="G16" i="3"/>
  <c r="G10" i="3"/>
  <c r="F16" i="3"/>
  <c r="F10" i="3"/>
  <c r="F26" i="3"/>
  <c r="E26" i="3"/>
  <c r="E16" i="3"/>
  <c r="E10" i="3"/>
  <c r="D26" i="3"/>
  <c r="D16" i="3"/>
  <c r="C26" i="3"/>
  <c r="C9" i="3" s="1"/>
  <c r="D104" i="3" l="1"/>
  <c r="I104" i="3"/>
  <c r="N10" i="3"/>
  <c r="N62" i="3"/>
  <c r="J106" i="3" l="1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43" i="3"/>
  <c r="N41" i="3"/>
  <c r="N40" i="3"/>
  <c r="N39" i="3"/>
  <c r="N38" i="3"/>
  <c r="N34" i="3"/>
  <c r="N14" i="3"/>
  <c r="H104" i="3" l="1"/>
  <c r="N94" i="3"/>
  <c r="N95" i="3"/>
  <c r="N96" i="3"/>
  <c r="N97" i="3"/>
  <c r="N98" i="3"/>
  <c r="N99" i="3"/>
  <c r="N100" i="3"/>
  <c r="N101" i="3"/>
  <c r="N102" i="3"/>
  <c r="N103" i="3"/>
  <c r="N93" i="3"/>
  <c r="N52" i="3"/>
  <c r="N53" i="3"/>
  <c r="N54" i="3"/>
  <c r="N55" i="3"/>
  <c r="N56" i="3"/>
  <c r="N57" i="3"/>
  <c r="N58" i="3"/>
  <c r="N51" i="3"/>
  <c r="H106" i="3" l="1"/>
  <c r="G104" i="3"/>
  <c r="G106" i="3" s="1"/>
  <c r="E104" i="3" l="1"/>
  <c r="F104" i="3"/>
  <c r="F106" i="3" s="1"/>
  <c r="E106" i="3" l="1"/>
  <c r="A117" i="3" l="1"/>
  <c r="B117" i="3" s="1"/>
  <c r="C115" i="3" l="1"/>
  <c r="D115" i="3" s="1"/>
  <c r="D106" i="3"/>
  <c r="C104" i="3" l="1"/>
  <c r="C106" i="3" l="1"/>
  <c r="B26" i="3"/>
  <c r="N26" i="3" s="1"/>
  <c r="B104" i="3" l="1"/>
  <c r="B106" i="3" l="1"/>
</calcChain>
</file>

<file path=xl/sharedStrings.xml><?xml version="1.0" encoding="utf-8"?>
<sst xmlns="http://schemas.openxmlformats.org/spreadsheetml/2006/main" count="226" uniqueCount="126">
  <si>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</si>
  <si>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</si>
  <si>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</si>
  <si>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</si>
  <si>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</si>
  <si>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</si>
  <si>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</si>
  <si>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</si>
  <si>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</si>
  <si>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</si>
  <si>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</si>
  <si>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</si>
  <si>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</si>
  <si>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</si>
  <si>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</si>
  <si>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</si>
  <si>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</si>
  <si>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</si>
  <si>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</si>
  <si>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</si>
  <si>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</si>
  <si>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</si>
  <si>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</si>
  <si>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</si>
  <si>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</si>
  <si>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</si>
  <si>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</si>
  <si>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</si>
  <si>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</si>
  <si>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</si>
  <si>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</si>
  <si>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</si>
  <si>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</si>
  <si>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</si>
  <si>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</si>
  <si>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</si>
  <si>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</si>
  <si>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</si>
  <si>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</si>
  <si>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</si>
  <si>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</si>
  <si>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</si>
  <si>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</si>
  <si>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</si>
  <si>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</si>
  <si>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</si>
  <si>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</si>
  <si>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</si>
  <si>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</si>
  <si>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</si>
  <si>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</si>
  <si>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</si>
  <si>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</si>
  <si>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</si>
  <si>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</si>
  <si>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</si>
  <si>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</si>
  <si>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</si>
  <si>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</si>
  <si>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</si>
  <si>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</si>
  <si>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</si>
  <si>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</si>
  <si>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</si>
  <si>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</si>
  <si>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</si>
  <si>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</si>
  <si>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</si>
  <si>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</si>
  <si>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</si>
  <si>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</si>
  <si>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</si>
  <si>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</si>
  <si>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</si>
  <si>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</si>
  <si>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</si>
  <si>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</si>
  <si>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</si>
  <si>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</si>
  <si>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</si>
  <si>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</si>
  <si>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</si>
  <si>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</si>
  <si>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</si>
  <si>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</si>
  <si>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</si>
  <si>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</si>
  <si>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</si>
  <si>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</si>
  <si>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</si>
  <si>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</si>
  <si>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</si>
  <si>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</si>
  <si>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</si>
  <si>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</si>
  <si>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</si>
  <si>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</si>
  <si>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>MINISTERIO DE INDUSTRIA Y COMERCIO Y MIPYMES</t>
  </si>
  <si>
    <t>Instituto Nacional de Proteccion de los Derechos del Consumidor</t>
  </si>
  <si>
    <t>Enc. Depto. Financiero</t>
  </si>
  <si>
    <t>__________________________</t>
  </si>
  <si>
    <t>Licda. Katy Tavarez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</si>
  <si>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</si>
  <si>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</si>
  <si>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2022</t>
  </si>
  <si>
    <t>Febrero</t>
  </si>
  <si>
    <t>Marzo</t>
  </si>
  <si>
    <t>VALOR PRESUPUESTO VIGENTE</t>
  </si>
  <si>
    <t>VALOR EJECUTADO A NIVEL DEVENGADO (A)</t>
  </si>
  <si>
    <t>VALOR PROGRAMADO A DEVENGAR POR TRES MESES (B)</t>
  </si>
  <si>
    <t>%</t>
  </si>
  <si>
    <t>DIFERENCIA C=(A-B)</t>
  </si>
  <si>
    <t>DIFERENCIA % D=C/B</t>
  </si>
  <si>
    <t>NOTA: SE APRECIA QUE LA INSTITUCION A EJECUTADO UN 15.24% POR DEBAJO DE LO PRESUPUESTADO.</t>
  </si>
  <si>
    <t>Abril</t>
  </si>
  <si>
    <t>Mayo</t>
  </si>
  <si>
    <t>Junio</t>
  </si>
  <si>
    <t>Julio</t>
  </si>
  <si>
    <t>-</t>
  </si>
  <si>
    <t>Agosto</t>
  </si>
  <si>
    <t>Licda. Odaliza Bàez</t>
  </si>
  <si>
    <t xml:space="preserve">Enc. Division de Presupuesto/ Analista </t>
  </si>
  <si>
    <t>Septiembre</t>
  </si>
  <si>
    <t>Octubre</t>
  </si>
  <si>
    <t xml:space="preserve">Noviembre 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</si>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</sst>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8" fillId="3" borderId="2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0" borderId="9" xfId="0" applyNumberFormat="1" applyFont="1" applyBorder="1"/>
    <xf numFmtId="10" fontId="8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 wrapText="1"/>
    </xf>
    <xf numFmtId="4" fontId="1" fillId="0" borderId="10" xfId="0" applyNumberFormat="1" applyFont="1" applyBorder="1"/>
    <xf numFmtId="10" fontId="8" fillId="0" borderId="8" xfId="2" applyNumberFormat="1" applyFont="1" applyBorder="1" applyAlignment="1">
      <alignment vertical="center"/>
    </xf>
    <xf numFmtId="10" fontId="8" fillId="0" borderId="0" xfId="2" applyNumberFormat="1" applyFont="1" applyBorder="1" applyAlignment="1">
      <alignment horizontal="center" vertical="center"/>
    </xf>
    <xf numFmtId="164" fontId="11" fillId="0" borderId="0" xfId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0" fontId="8" fillId="0" borderId="7" xfId="2" applyNumberFormat="1" applyFont="1" applyBorder="1" applyAlignment="1">
      <alignment horizontal="center" vertical="center"/>
    </xf>
    <xf numFmtId="10" fontId="8" fillId="0" borderId="11" xfId="2" applyNumberFormat="1" applyFont="1" applyBorder="1" applyAlignment="1">
      <alignment horizontal="center" vertical="center"/>
    </xf>
    <xf numFmtId="10" fontId="8" fillId="0" borderId="8" xfId="2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350603</xdr:colOff>
      <xdr:row>0</xdr:row>
      <xdr:rowOff>171450</xdr:rowOff>
    </xdr:from>
    <xdr:to>
      <xdr:col>9</xdr:col>
      <xdr:colOff>47625</xdr:colOff>
      <xdr:row>6</xdr:row>
      <xdr:rowOff>57150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3853" y="17145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0</xdr:col>
      <xdr:colOff>1343025</xdr:colOff>
      <xdr:row>5</xdr:row>
      <xdr:rowOff>152499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84</xdr:row>
      <xdr:rowOff>66675</xdr:rowOff>
    </xdr:from>
    <xdr:to>
      <xdr:col>0</xdr:col>
      <xdr:colOff>1333500</xdr:colOff>
      <xdr:row>89</xdr:row>
      <xdr:rowOff>95349</xdr:rowOff>
    </xdr:to>
    <xdr:pic>
      <xdr:nvPicPr>
        <xdr:cNvPr id="17" name="Imagen 16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916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323850</xdr:colOff>
      <xdr:row>43</xdr:row>
      <xdr:rowOff>142875</xdr:rowOff>
    </xdr:from>
    <xdr:to>
      <xdr:col>9</xdr:col>
      <xdr:colOff>30396</xdr:colOff>
      <xdr:row>49</xdr:row>
      <xdr:rowOff>28575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908685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323850</xdr:colOff>
      <xdr:row>84</xdr:row>
      <xdr:rowOff>180975</xdr:rowOff>
    </xdr:from>
    <xdr:to>
      <xdr:col>9</xdr:col>
      <xdr:colOff>28575</xdr:colOff>
      <xdr:row>90</xdr:row>
      <xdr:rowOff>66675</xdr:rowOff>
    </xdr:to>
    <xdr:pic>
      <xdr:nvPicPr>
        <xdr:cNvPr id="20" name="3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7535525"/>
          <a:ext cx="1628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0" t="s">
        <v>85</v>
      </c>
      <c r="B1" s="60"/>
      <c r="C1" s="60"/>
      <c r="E1" s="9" t="s">
        <v>39</v>
      </c>
    </row>
    <row r="2" spans="1:5" ht="18.75" x14ac:dyDescent="0.25">
      <c r="A2" s="60" t="s">
        <v>84</v>
      </c>
      <c r="B2" s="60"/>
      <c r="C2" s="60"/>
      <c r="E2" s="15" t="s">
        <v>88</v>
      </c>
    </row>
    <row r="3" spans="1:5" ht="18.75" x14ac:dyDescent="0.25">
      <c r="A3" s="60" t="s">
        <v>94</v>
      </c>
      <c r="B3" s="60"/>
      <c r="C3" s="60"/>
      <c r="E3" s="15" t="s">
        <v>89</v>
      </c>
    </row>
    <row r="4" spans="1:5" ht="18.75" x14ac:dyDescent="0.3">
      <c r="A4" s="62" t="s">
        <v>95</v>
      </c>
      <c r="B4" s="62"/>
      <c r="C4" s="62"/>
      <c r="E4" s="9" t="s">
        <v>83</v>
      </c>
    </row>
    <row r="5" spans="1:5" x14ac:dyDescent="0.25">
      <c r="A5" s="61" t="s">
        <v>36</v>
      </c>
      <c r="B5" s="61"/>
      <c r="C5" s="61"/>
      <c r="E5" s="15" t="s">
        <v>86</v>
      </c>
    </row>
    <row r="6" spans="1:5" x14ac:dyDescent="0.25">
      <c r="E6" s="15" t="s">
        <v>87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92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B131"/>
  <sheetViews>
    <sheetView showGridLines="0" tabSelected="1" view="pageBreakPreview" zoomScaleNormal="100" zoomScaleSheetLayoutView="100" workbookViewId="0">
      <selection activeCell="M108" sqref="M108"/>
    </sheetView>
  </sheetViews>
  <sheetFormatPr baseColWidth="10" defaultColWidth="9.140625" defaultRowHeight="15" x14ac:dyDescent="0.25"/>
  <cols>
    <col min="1" max="1" width="59.7109375" customWidth="1"/>
    <col min="2" max="2" width="16" style="36" customWidth="1"/>
    <col min="3" max="3" width="14.28515625" style="36" customWidth="1"/>
    <col min="4" max="4" width="14.42578125" style="36" customWidth="1"/>
    <col min="5" max="5" width="13.85546875" style="36" customWidth="1"/>
    <col min="6" max="6" width="13.28515625" style="36" customWidth="1"/>
    <col min="7" max="7" width="15" style="36" customWidth="1"/>
    <col min="8" max="8" width="13.85546875" style="36" customWidth="1"/>
    <col min="9" max="9" width="15" style="36" customWidth="1"/>
    <col min="10" max="10" width="13.5703125" style="36" customWidth="1"/>
    <col min="11" max="13" width="13.85546875" style="36" customWidth="1"/>
    <col min="14" max="14" width="14.28515625" style="25" customWidth="1"/>
    <col min="15" max="15" width="0.5703125" style="25" customWidth="1"/>
    <col min="16" max="16" width="14.85546875" bestFit="1" customWidth="1"/>
    <col min="17" max="17" width="96.7109375" bestFit="1" customWidth="1"/>
    <col min="19" max="26" width="6" bestFit="1" customWidth="1"/>
    <col min="27" max="28" width="7" bestFit="1" customWidth="1"/>
  </cols>
  <sheetData>
    <row r="3" spans="1:28" x14ac:dyDescent="0.25">
      <c r="A3" s="63" t="s">
        <v>97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44"/>
      <c r="Q3" s="22"/>
    </row>
    <row r="4" spans="1:28" x14ac:dyDescent="0.25">
      <c r="A4" s="63" t="s">
        <v>98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/>
      <c r="Q4" s="15"/>
    </row>
    <row r="5" spans="1:28" x14ac:dyDescent="0.25">
      <c r="A5" s="63" t="s">
        <v>104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44"/>
      <c r="Q5" s="15"/>
    </row>
    <row r="6" spans="1:28" x14ac:dyDescent="0.25">
      <c r="A6" s="63" t="s">
        <v>93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44"/>
      <c r="Q6" s="15"/>
    </row>
    <row r="7" spans="1:28" x14ac:dyDescent="0.25">
      <c r="A7" s="61" t="s">
        <v>102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30"/>
      <c r="Q7" s="15"/>
    </row>
    <row r="8" spans="1:28" x14ac:dyDescent="0.25">
      <c r="A8" s="27" t="s">
        <v>0</v>
      </c>
      <c r="B8" s="43" t="s">
        <v>82</v>
      </c>
      <c r="C8" s="43" t="s">
        <v>105</v>
      </c>
      <c r="D8" s="43" t="s">
        <v>106</v>
      </c>
      <c r="E8" s="43" t="s">
        <v>114</v>
      </c>
      <c r="F8" s="43" t="s">
        <v>115</v>
      </c>
      <c r="G8" s="43" t="s">
        <v>116</v>
      </c>
      <c r="H8" s="43" t="s">
        <v>117</v>
      </c>
      <c r="I8" s="43" t="s">
        <v>119</v>
      </c>
      <c r="J8" s="43" t="s">
        <v>122</v>
      </c>
      <c r="K8" s="43" t="s">
        <v>123</v>
      </c>
      <c r="L8" s="43" t="s">
        <v>124</v>
      </c>
      <c r="M8" s="43" t="s">
        <v>125</v>
      </c>
      <c r="N8" s="28" t="s">
        <v>96</v>
      </c>
      <c r="O8" s="28" t="s">
        <v>110</v>
      </c>
      <c r="AA8" s="29"/>
      <c r="AB8" s="29"/>
    </row>
    <row r="9" spans="1:28" x14ac:dyDescent="0.25">
      <c r="A9" s="1" t="s">
        <v>1</v>
      </c>
      <c r="B9" s="33">
        <v>17219977.59</v>
      </c>
      <c r="C9" s="33">
        <f>C10+C16+C26+C36</f>
        <v>18747875.059999999</v>
      </c>
      <c r="D9" s="33">
        <v>24028658.780000001</v>
      </c>
      <c r="E9" s="33">
        <v>25827487.129999999</v>
      </c>
      <c r="F9" s="33">
        <v>33087532.170000002</v>
      </c>
      <c r="G9" s="33">
        <v>20868642.120000001</v>
      </c>
      <c r="H9" s="33">
        <v>22497716.239999998</v>
      </c>
      <c r="I9" s="33">
        <v>22791947.140000001</v>
      </c>
      <c r="J9" s="33">
        <v>23610742.77</v>
      </c>
      <c r="K9" s="33">
        <v>20349887.989999998</v>
      </c>
      <c r="L9" s="33">
        <v>42878871.210000001</v>
      </c>
      <c r="M9" s="33">
        <v>55555694.07</v>
      </c>
      <c r="N9" s="24">
        <v>327465032.26999998</v>
      </c>
      <c r="O9" s="24">
        <v>18.260000000000002</v>
      </c>
      <c r="Q9" s="29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5">
      <c r="A10" s="3" t="s">
        <v>2</v>
      </c>
      <c r="B10" s="34">
        <v>16448112.74</v>
      </c>
      <c r="C10" s="34">
        <v>16621240.779999999</v>
      </c>
      <c r="D10" s="34">
        <v>17367656.309999999</v>
      </c>
      <c r="E10" s="34">
        <f>E11+E12+E15</f>
        <v>21425536.719999999</v>
      </c>
      <c r="F10" s="34">
        <f>F11+F12+F13+F15</f>
        <v>29774906.75</v>
      </c>
      <c r="G10" s="34">
        <f>G11+G12+G13+G15</f>
        <v>18086226.77</v>
      </c>
      <c r="H10" s="34">
        <f>H11+H12+H15</f>
        <v>18219595.800000001</v>
      </c>
      <c r="I10" s="34">
        <f>I11+I12+I13+I15</f>
        <v>18217304.359999999</v>
      </c>
      <c r="J10" s="34">
        <v>18500589.960000001</v>
      </c>
      <c r="K10" s="34">
        <v>17610066.699999999</v>
      </c>
      <c r="L10" s="34">
        <f>L11+L12+L13</f>
        <v>24373463.969999999</v>
      </c>
      <c r="M10" s="34"/>
      <c r="N10" s="24">
        <f>+B10+C10+D10+E10+F10+G10+H10+I10+J10+K10+L10</f>
        <v>216644700.86000001</v>
      </c>
      <c r="O10" s="25">
        <v>20.079999999999998</v>
      </c>
      <c r="P10" s="29"/>
      <c r="Q10" s="29"/>
      <c r="S10" s="20"/>
    </row>
    <row r="11" spans="1:28" x14ac:dyDescent="0.25">
      <c r="A11" s="8" t="s">
        <v>3</v>
      </c>
      <c r="B11" s="34">
        <v>13766505.83</v>
      </c>
      <c r="C11" s="34">
        <v>13908781.59</v>
      </c>
      <c r="D11" s="34">
        <v>14525782.51</v>
      </c>
      <c r="E11" s="34">
        <v>15445696.050000001</v>
      </c>
      <c r="F11" s="34">
        <v>15641655.92</v>
      </c>
      <c r="G11" s="34">
        <v>15095582</v>
      </c>
      <c r="H11" s="34">
        <v>15288046.07</v>
      </c>
      <c r="I11" s="34">
        <v>15198688.210000001</v>
      </c>
      <c r="J11" s="34">
        <v>15497758.109999999</v>
      </c>
      <c r="K11" s="34">
        <v>14742841.220000001</v>
      </c>
      <c r="L11" s="34">
        <v>23524809.149999999</v>
      </c>
      <c r="M11" s="34">
        <v>23636389.629999999</v>
      </c>
      <c r="N11" s="24">
        <v>196272536.28999999</v>
      </c>
      <c r="O11" s="24">
        <v>22.08</v>
      </c>
      <c r="P11" s="29"/>
    </row>
    <row r="12" spans="1:28" x14ac:dyDescent="0.25">
      <c r="A12" s="8" t="s">
        <v>4</v>
      </c>
      <c r="B12" s="34">
        <v>611000</v>
      </c>
      <c r="C12" s="34">
        <v>661943.34</v>
      </c>
      <c r="D12" s="34">
        <v>665855.24</v>
      </c>
      <c r="E12" s="34">
        <v>3748857.95</v>
      </c>
      <c r="F12" s="34">
        <v>11418636.119999999</v>
      </c>
      <c r="G12" s="34">
        <v>601000</v>
      </c>
      <c r="H12" s="34">
        <v>652389.48</v>
      </c>
      <c r="I12" s="34">
        <v>632434.24</v>
      </c>
      <c r="J12" s="34">
        <v>623000</v>
      </c>
      <c r="K12" s="34">
        <v>623000</v>
      </c>
      <c r="L12" s="34">
        <v>638654.81999999995</v>
      </c>
      <c r="M12" s="34">
        <v>17913172.629999999</v>
      </c>
      <c r="N12" s="24">
        <v>38789943.82</v>
      </c>
      <c r="O12" s="24">
        <v>6.12</v>
      </c>
      <c r="P12" s="29"/>
    </row>
    <row r="13" spans="1:28" x14ac:dyDescent="0.25">
      <c r="A13" s="8" t="s">
        <v>40</v>
      </c>
      <c r="B13" s="38">
        <v>0</v>
      </c>
      <c r="C13" s="38">
        <v>0</v>
      </c>
      <c r="D13" s="38">
        <v>0</v>
      </c>
      <c r="E13" s="38">
        <v>0</v>
      </c>
      <c r="F13" s="34">
        <v>360000</v>
      </c>
      <c r="G13" s="34">
        <v>120000</v>
      </c>
      <c r="H13" s="38">
        <v>0</v>
      </c>
      <c r="I13" s="38">
        <v>90000</v>
      </c>
      <c r="J13" s="38">
        <v>120000</v>
      </c>
      <c r="K13" s="38">
        <v>0</v>
      </c>
      <c r="L13" s="38">
        <v>210000</v>
      </c>
      <c r="M13" s="38">
        <v>120000</v>
      </c>
      <c r="N13" s="24">
        <v>1020000</v>
      </c>
      <c r="O13" s="24">
        <v>0</v>
      </c>
    </row>
    <row r="14" spans="1:28" x14ac:dyDescent="0.25">
      <c r="A14" s="8" t="s">
        <v>5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/>
      <c r="K14" s="38"/>
      <c r="L14" s="38"/>
      <c r="M14" s="38"/>
      <c r="N14" s="38">
        <f>+B14+C14+D14+E14+F14+G14+H14+I14+J14</f>
        <v>0</v>
      </c>
      <c r="O14" s="24">
        <v>0</v>
      </c>
    </row>
    <row r="15" spans="1:28" x14ac:dyDescent="0.25">
      <c r="A15" s="8" t="s">
        <v>6</v>
      </c>
      <c r="B15" s="34">
        <v>2070606.91</v>
      </c>
      <c r="C15" s="34">
        <v>2050515.85</v>
      </c>
      <c r="D15" s="34">
        <v>2176018.56</v>
      </c>
      <c r="E15" s="34">
        <v>2230982.7200000002</v>
      </c>
      <c r="F15" s="34">
        <v>2354614.71</v>
      </c>
      <c r="G15" s="34">
        <v>2269644.77</v>
      </c>
      <c r="H15" s="34">
        <v>2279160.25</v>
      </c>
      <c r="I15" s="38">
        <v>2296181.91</v>
      </c>
      <c r="J15" s="38">
        <v>2259831.85</v>
      </c>
      <c r="K15" s="38">
        <v>2244225.48</v>
      </c>
      <c r="L15" s="38">
        <v>2286927.48</v>
      </c>
      <c r="M15" s="38">
        <v>2295050.21</v>
      </c>
      <c r="N15" s="24">
        <v>26813760.699999999</v>
      </c>
      <c r="O15" s="24">
        <v>23.36</v>
      </c>
    </row>
    <row r="16" spans="1:28" s="22" customFormat="1" x14ac:dyDescent="0.25">
      <c r="A16" s="3" t="s">
        <v>7</v>
      </c>
      <c r="B16" s="33">
        <v>771864.85</v>
      </c>
      <c r="C16" s="33">
        <v>1791075.96</v>
      </c>
      <c r="D16" s="33">
        <f>D17+D18+D19+D21+D23+D24+D25</f>
        <v>4743735.4000000004</v>
      </c>
      <c r="E16" s="33">
        <f>E17+E18+E19+E20+E21+E22+E24+E25</f>
        <v>2189038.61</v>
      </c>
      <c r="F16" s="33">
        <f>F17+F18+F20+F21+F22+F23+F24+F25</f>
        <v>3015127.08</v>
      </c>
      <c r="G16" s="33">
        <f>G17+G18+G19+G20+G21+G22+G23+G24+G25</f>
        <v>2413091.0300000003</v>
      </c>
      <c r="H16" s="33">
        <f>H17+H19+H18+H21+H22+H23+H24</f>
        <v>3211304.6</v>
      </c>
      <c r="I16" s="33">
        <f>I17+I18+I21+I23+I24</f>
        <v>3413248</v>
      </c>
      <c r="J16" s="33">
        <v>3685904.16</v>
      </c>
      <c r="K16" s="33">
        <v>1806146.57</v>
      </c>
      <c r="L16" s="33">
        <f>L17+L18+L19+L20+L21+L22+L23+L24+L25</f>
        <v>3557846.56</v>
      </c>
      <c r="M16" s="33">
        <v>7333326.3499999996</v>
      </c>
      <c r="N16" s="24">
        <v>37931709.170000002</v>
      </c>
      <c r="O16" s="24">
        <v>15.83</v>
      </c>
    </row>
    <row r="17" spans="1:15" x14ac:dyDescent="0.25">
      <c r="A17" s="8" t="s">
        <v>8</v>
      </c>
      <c r="B17" s="34">
        <v>158679.1</v>
      </c>
      <c r="C17" s="34">
        <v>732219.04</v>
      </c>
      <c r="D17" s="34">
        <v>1257585.79</v>
      </c>
      <c r="E17" s="34">
        <v>251730.98</v>
      </c>
      <c r="F17" s="34">
        <v>903081.65</v>
      </c>
      <c r="G17" s="34">
        <v>288013.36</v>
      </c>
      <c r="H17" s="34">
        <v>1276376.1100000001</v>
      </c>
      <c r="I17" s="34">
        <v>862361.61</v>
      </c>
      <c r="J17" s="34">
        <v>903683.01</v>
      </c>
      <c r="K17" s="34">
        <v>835202.93</v>
      </c>
      <c r="L17" s="34">
        <v>823304.04</v>
      </c>
      <c r="M17" s="34">
        <v>1137366.95</v>
      </c>
      <c r="N17" s="24">
        <v>9429604.5700000003</v>
      </c>
      <c r="O17" s="24">
        <v>19.73</v>
      </c>
    </row>
    <row r="18" spans="1:15" x14ac:dyDescent="0.25">
      <c r="A18" s="8" t="s">
        <v>9</v>
      </c>
      <c r="B18" s="38">
        <v>0</v>
      </c>
      <c r="C18" s="34">
        <v>118800</v>
      </c>
      <c r="D18" s="34">
        <v>166850.01</v>
      </c>
      <c r="E18" s="34">
        <v>500000</v>
      </c>
      <c r="F18" s="34">
        <v>84316.6</v>
      </c>
      <c r="G18" s="34">
        <v>97608</v>
      </c>
      <c r="H18" s="34">
        <v>599992.03</v>
      </c>
      <c r="I18" s="34">
        <v>719446</v>
      </c>
      <c r="J18" s="34">
        <v>396720.3</v>
      </c>
      <c r="K18" s="34">
        <v>429140.04</v>
      </c>
      <c r="L18" s="34">
        <v>119423.08</v>
      </c>
      <c r="M18" s="34">
        <v>195651.16</v>
      </c>
      <c r="N18" s="24">
        <v>3427947.22</v>
      </c>
      <c r="O18" s="24">
        <v>7.33</v>
      </c>
    </row>
    <row r="19" spans="1:15" x14ac:dyDescent="0.25">
      <c r="A19" s="8" t="s">
        <v>10</v>
      </c>
      <c r="B19" s="34">
        <v>393485</v>
      </c>
      <c r="C19" s="34">
        <v>498472.5</v>
      </c>
      <c r="D19" s="34">
        <v>725617.5</v>
      </c>
      <c r="E19" s="34">
        <v>311317.5</v>
      </c>
      <c r="F19" s="34">
        <v>0</v>
      </c>
      <c r="G19" s="34">
        <v>465255</v>
      </c>
      <c r="H19" s="34">
        <v>355695</v>
      </c>
      <c r="I19" s="34">
        <v>0</v>
      </c>
      <c r="J19" s="34">
        <v>579350</v>
      </c>
      <c r="K19" s="34">
        <v>199592.5</v>
      </c>
      <c r="L19" s="34">
        <v>86957.5</v>
      </c>
      <c r="M19" s="34">
        <v>284052.5</v>
      </c>
      <c r="N19" s="24">
        <v>3899795</v>
      </c>
      <c r="O19" s="24">
        <v>32.880000000000003</v>
      </c>
    </row>
    <row r="20" spans="1:15" x14ac:dyDescent="0.25">
      <c r="A20" s="8" t="s">
        <v>11</v>
      </c>
      <c r="B20" s="38">
        <v>0</v>
      </c>
      <c r="C20" s="38">
        <v>0</v>
      </c>
      <c r="D20" s="38">
        <v>0</v>
      </c>
      <c r="E20" s="34">
        <v>84000</v>
      </c>
      <c r="F20" s="34">
        <v>2310</v>
      </c>
      <c r="G20" s="34">
        <v>1250</v>
      </c>
      <c r="H20" s="38">
        <v>0</v>
      </c>
      <c r="I20" s="38">
        <v>0</v>
      </c>
      <c r="J20" s="38">
        <v>13799.64</v>
      </c>
      <c r="K20" s="38">
        <v>0</v>
      </c>
      <c r="L20" s="38">
        <v>39310</v>
      </c>
      <c r="M20" s="38">
        <v>22956.799999999999</v>
      </c>
      <c r="N20" s="24">
        <v>163626.44</v>
      </c>
      <c r="O20" s="24">
        <v>0</v>
      </c>
    </row>
    <row r="21" spans="1:15" x14ac:dyDescent="0.25">
      <c r="A21" s="8" t="s">
        <v>12</v>
      </c>
      <c r="B21" s="34">
        <v>219700.75</v>
      </c>
      <c r="C21" s="34">
        <v>257603.05</v>
      </c>
      <c r="D21" s="34">
        <v>1932966.82</v>
      </c>
      <c r="E21" s="34">
        <v>129519.76</v>
      </c>
      <c r="F21" s="34">
        <v>623891.72</v>
      </c>
      <c r="G21" s="34">
        <v>998455.76</v>
      </c>
      <c r="H21" s="34">
        <v>258636.82</v>
      </c>
      <c r="I21" s="34">
        <v>1310780.3899999999</v>
      </c>
      <c r="J21" s="34">
        <v>250000</v>
      </c>
      <c r="K21" s="34">
        <v>182431.8</v>
      </c>
      <c r="L21" s="34">
        <v>688390.6</v>
      </c>
      <c r="M21" s="34">
        <v>3251999.98</v>
      </c>
      <c r="N21" s="24">
        <v>10104377.449999999</v>
      </c>
      <c r="O21" s="24">
        <v>20.58</v>
      </c>
    </row>
    <row r="22" spans="1:15" x14ac:dyDescent="0.25">
      <c r="A22" s="8" t="s">
        <v>13</v>
      </c>
      <c r="B22" s="38">
        <v>0</v>
      </c>
      <c r="C22" s="34">
        <v>173361.37</v>
      </c>
      <c r="D22" s="38">
        <v>0</v>
      </c>
      <c r="E22" s="34">
        <v>173361.37</v>
      </c>
      <c r="F22" s="34">
        <v>275878.09000000003</v>
      </c>
      <c r="G22" s="34">
        <v>173361.37</v>
      </c>
      <c r="H22" s="34">
        <v>173361.37</v>
      </c>
      <c r="I22" s="34">
        <v>0</v>
      </c>
      <c r="J22" s="34">
        <v>0</v>
      </c>
      <c r="K22" s="34">
        <v>108449.3</v>
      </c>
      <c r="L22" s="34">
        <v>108449.3</v>
      </c>
      <c r="M22" s="34">
        <v>310172.14</v>
      </c>
      <c r="N22" s="24">
        <v>1496394.31</v>
      </c>
      <c r="O22" s="24">
        <v>10.14</v>
      </c>
    </row>
    <row r="23" spans="1:15" ht="30" x14ac:dyDescent="0.25">
      <c r="A23" s="8" t="s">
        <v>14</v>
      </c>
      <c r="B23" s="38">
        <v>0</v>
      </c>
      <c r="C23" s="42">
        <v>10620</v>
      </c>
      <c r="D23" s="45">
        <v>168473.32</v>
      </c>
      <c r="E23" s="38">
        <v>0</v>
      </c>
      <c r="F23" s="42">
        <v>9680</v>
      </c>
      <c r="G23" s="42">
        <v>182208.91</v>
      </c>
      <c r="H23" s="42">
        <v>468301.27</v>
      </c>
      <c r="I23" s="42">
        <v>368160</v>
      </c>
      <c r="J23" s="42">
        <v>208347.82</v>
      </c>
      <c r="K23" s="42">
        <v>10620</v>
      </c>
      <c r="L23" s="42">
        <v>353025.31</v>
      </c>
      <c r="M23" s="42">
        <v>156475.28</v>
      </c>
      <c r="N23" s="24">
        <v>1935911.91</v>
      </c>
      <c r="O23" s="24">
        <v>4.33</v>
      </c>
    </row>
    <row r="24" spans="1:15" ht="30" x14ac:dyDescent="0.25">
      <c r="A24" s="8" t="s">
        <v>15</v>
      </c>
      <c r="B24" s="38">
        <v>0</v>
      </c>
      <c r="C24" s="38">
        <v>0</v>
      </c>
      <c r="D24" s="34">
        <v>278284.36</v>
      </c>
      <c r="E24" s="34">
        <v>715804</v>
      </c>
      <c r="F24" s="34">
        <v>773196</v>
      </c>
      <c r="G24" s="34">
        <v>202697.81</v>
      </c>
      <c r="H24" s="34">
        <v>78942</v>
      </c>
      <c r="I24" s="34">
        <v>152500</v>
      </c>
      <c r="J24" s="34">
        <v>1058885.3899999999</v>
      </c>
      <c r="K24" s="34">
        <v>0</v>
      </c>
      <c r="L24" s="34">
        <v>794655.61</v>
      </c>
      <c r="M24" s="34">
        <v>1278517.31</v>
      </c>
      <c r="N24" s="24">
        <f>SUM(D24:M24)</f>
        <v>5333482.4799999995</v>
      </c>
      <c r="O24" s="24">
        <v>5.85</v>
      </c>
    </row>
    <row r="25" spans="1:15" x14ac:dyDescent="0.25">
      <c r="A25" s="8" t="s">
        <v>41</v>
      </c>
      <c r="B25" s="38">
        <v>0</v>
      </c>
      <c r="C25" s="38">
        <v>0</v>
      </c>
      <c r="D25" s="34">
        <v>213957.6</v>
      </c>
      <c r="E25" s="34">
        <v>23305</v>
      </c>
      <c r="F25" s="34">
        <v>342773.02</v>
      </c>
      <c r="G25" s="34">
        <v>4240.82</v>
      </c>
      <c r="H25" s="38">
        <v>0</v>
      </c>
      <c r="I25" s="38">
        <v>0</v>
      </c>
      <c r="J25" s="38">
        <v>275118</v>
      </c>
      <c r="K25" s="38">
        <v>40710</v>
      </c>
      <c r="L25" s="38">
        <v>544331.12</v>
      </c>
      <c r="M25" s="38">
        <v>696134.23</v>
      </c>
      <c r="N25" s="24">
        <f>SUM(D25:M25)</f>
        <v>2140569.79</v>
      </c>
      <c r="O25" s="24">
        <v>9.1</v>
      </c>
    </row>
    <row r="26" spans="1:15" s="22" customFormat="1" x14ac:dyDescent="0.25">
      <c r="A26" s="3" t="s">
        <v>16</v>
      </c>
      <c r="B26" s="37">
        <f>SUM(B27:B35)</f>
        <v>0</v>
      </c>
      <c r="C26" s="33">
        <f>C32+C35</f>
        <v>250558.32</v>
      </c>
      <c r="D26" s="33">
        <f>D27+D29+D31+D32+D33+D35</f>
        <v>1755194.07</v>
      </c>
      <c r="E26" s="33">
        <f>E27+E29+E33+E35</f>
        <v>2196316.8000000003</v>
      </c>
      <c r="F26" s="33">
        <f>F27+F29+F31+F32+F33+F35</f>
        <v>247498.33999999997</v>
      </c>
      <c r="G26" s="33">
        <f>G27+G29+G31+G32+G33+G35</f>
        <v>280157.82</v>
      </c>
      <c r="H26" s="33">
        <f>H27+H32+H35</f>
        <v>260770.99000000002</v>
      </c>
      <c r="I26" s="33">
        <f>I27+I28+I29+I31+I35</f>
        <v>604425.12</v>
      </c>
      <c r="J26" s="33">
        <v>644565.75</v>
      </c>
      <c r="K26" s="33">
        <v>512143.7</v>
      </c>
      <c r="L26" s="33">
        <f>L27+L28+L29+L31+L32+L33+L35</f>
        <v>4289263.66</v>
      </c>
      <c r="M26" s="33">
        <v>409778.87</v>
      </c>
      <c r="N26" s="24">
        <f t="shared" ref="N26" si="0">+B26+C26+D26+E26+F26+G26+H26+I26+J26+K26+L26</f>
        <v>11040894.57</v>
      </c>
      <c r="O26" s="24">
        <v>13</v>
      </c>
    </row>
    <row r="27" spans="1:15" x14ac:dyDescent="0.25">
      <c r="A27" s="8" t="s">
        <v>17</v>
      </c>
      <c r="B27" s="38">
        <v>0</v>
      </c>
      <c r="C27" s="34"/>
      <c r="D27" s="34">
        <v>494394.07</v>
      </c>
      <c r="E27" s="34">
        <v>138305.60000000001</v>
      </c>
      <c r="F27" s="34">
        <v>69776.86</v>
      </c>
      <c r="G27" s="34">
        <v>59798.53</v>
      </c>
      <c r="H27" s="34">
        <v>45866.6</v>
      </c>
      <c r="I27" s="34">
        <v>11672</v>
      </c>
      <c r="J27" s="34">
        <v>19962.849999999999</v>
      </c>
      <c r="K27" s="34">
        <v>83323.039999999994</v>
      </c>
      <c r="L27" s="34">
        <v>29541.99</v>
      </c>
      <c r="M27" s="34">
        <v>23033.99</v>
      </c>
      <c r="N27" s="24">
        <f>SUM(D27:M27)</f>
        <v>975675.53</v>
      </c>
      <c r="O27" s="24">
        <v>19.75</v>
      </c>
    </row>
    <row r="28" spans="1:15" x14ac:dyDescent="0.25">
      <c r="A28" s="8" t="s">
        <v>18</v>
      </c>
      <c r="B28" s="38">
        <v>0</v>
      </c>
      <c r="C28" s="38"/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141600</v>
      </c>
      <c r="J28" s="38">
        <v>1713.99</v>
      </c>
      <c r="K28" s="38">
        <v>0</v>
      </c>
      <c r="L28" s="38">
        <v>80712</v>
      </c>
      <c r="M28" s="38">
        <v>1414.1</v>
      </c>
      <c r="N28" s="24">
        <f>SUM(D28:M28)</f>
        <v>225440.09</v>
      </c>
      <c r="O28" s="24">
        <v>0</v>
      </c>
    </row>
    <row r="29" spans="1:15" x14ac:dyDescent="0.25">
      <c r="A29" s="8" t="s">
        <v>19</v>
      </c>
      <c r="B29" s="38">
        <v>0</v>
      </c>
      <c r="C29" s="38">
        <v>0</v>
      </c>
      <c r="D29" s="38">
        <v>244740.45</v>
      </c>
      <c r="E29" s="34">
        <v>33600</v>
      </c>
      <c r="F29" s="34">
        <v>5100</v>
      </c>
      <c r="G29" s="34">
        <v>2550</v>
      </c>
      <c r="H29" s="38">
        <v>0</v>
      </c>
      <c r="I29" s="38">
        <v>264990.46000000002</v>
      </c>
      <c r="J29" s="38">
        <v>212463.25</v>
      </c>
      <c r="K29" s="38">
        <v>260078.38</v>
      </c>
      <c r="L29" s="38">
        <v>166360.43</v>
      </c>
      <c r="M29" s="38">
        <v>4024.82</v>
      </c>
      <c r="N29" s="24">
        <f>SUM(D29:M29)</f>
        <v>1193907.79</v>
      </c>
      <c r="O29" s="24">
        <v>11.25</v>
      </c>
    </row>
    <row r="30" spans="1:15" x14ac:dyDescent="0.25">
      <c r="A30" s="8" t="s">
        <v>20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 t="s">
        <v>118</v>
      </c>
      <c r="J30" s="38"/>
      <c r="K30" s="38">
        <v>0</v>
      </c>
      <c r="L30" s="38">
        <v>0</v>
      </c>
      <c r="M30" s="38">
        <v>0</v>
      </c>
      <c r="N30" s="24">
        <v>0</v>
      </c>
      <c r="O30" s="24">
        <v>0</v>
      </c>
    </row>
    <row r="31" spans="1:15" x14ac:dyDescent="0.25">
      <c r="A31" s="8" t="s">
        <v>21</v>
      </c>
      <c r="B31" s="38">
        <v>0</v>
      </c>
      <c r="C31" s="38">
        <v>0</v>
      </c>
      <c r="D31" s="38">
        <v>129880</v>
      </c>
      <c r="E31" s="38">
        <v>0</v>
      </c>
      <c r="F31" s="34">
        <v>2602.61</v>
      </c>
      <c r="G31" s="34">
        <v>5825.19</v>
      </c>
      <c r="H31" s="38">
        <v>0</v>
      </c>
      <c r="I31" s="38">
        <v>88264.26</v>
      </c>
      <c r="J31" s="38">
        <v>4138.5</v>
      </c>
      <c r="K31" s="38">
        <v>0</v>
      </c>
      <c r="L31" s="38">
        <v>2976</v>
      </c>
      <c r="M31" s="38">
        <v>49276.26</v>
      </c>
      <c r="N31" s="24">
        <f>SUM(D31:M31)</f>
        <v>282962.82</v>
      </c>
      <c r="O31" s="24">
        <v>30.21</v>
      </c>
    </row>
    <row r="32" spans="1:15" ht="30" x14ac:dyDescent="0.25">
      <c r="A32" s="8" t="s">
        <v>22</v>
      </c>
      <c r="B32" s="38">
        <v>0</v>
      </c>
      <c r="C32" s="34">
        <v>219362</v>
      </c>
      <c r="D32" s="34">
        <v>558753.6</v>
      </c>
      <c r="E32" s="38">
        <v>0</v>
      </c>
      <c r="F32" s="34">
        <v>4715</v>
      </c>
      <c r="G32" s="34">
        <v>15340</v>
      </c>
      <c r="H32" s="34">
        <v>2795</v>
      </c>
      <c r="I32" s="34">
        <v>0</v>
      </c>
      <c r="J32" s="34">
        <v>350</v>
      </c>
      <c r="K32" s="34">
        <v>0</v>
      </c>
      <c r="L32" s="34">
        <v>8116.27</v>
      </c>
      <c r="M32" s="34">
        <v>4282.01</v>
      </c>
      <c r="N32" s="24">
        <f>SUM(C32:M32)</f>
        <v>813713.88</v>
      </c>
      <c r="O32" s="24">
        <v>53.34</v>
      </c>
    </row>
    <row r="33" spans="1:27" ht="14.25" customHeight="1" x14ac:dyDescent="0.25">
      <c r="A33" s="8" t="s">
        <v>23</v>
      </c>
      <c r="B33" s="38">
        <v>0</v>
      </c>
      <c r="C33" s="34">
        <v>0</v>
      </c>
      <c r="D33" s="34">
        <v>230501.2</v>
      </c>
      <c r="E33" s="34">
        <v>2000000</v>
      </c>
      <c r="F33" s="34">
        <v>17483.259999999998</v>
      </c>
      <c r="G33" s="34">
        <v>12808.12</v>
      </c>
      <c r="H33" s="38">
        <v>0</v>
      </c>
      <c r="I33" s="38">
        <v>0</v>
      </c>
      <c r="J33" s="38">
        <v>68737.14</v>
      </c>
      <c r="K33" s="38">
        <v>0</v>
      </c>
      <c r="L33" s="38">
        <v>3920716.02</v>
      </c>
      <c r="M33" s="38">
        <v>29482.84</v>
      </c>
      <c r="N33" s="24">
        <f>SUM(C33:M33)</f>
        <v>6279728.5800000001</v>
      </c>
      <c r="O33" s="24">
        <v>3.61</v>
      </c>
      <c r="P33" s="21"/>
    </row>
    <row r="34" spans="1:27" ht="30" x14ac:dyDescent="0.25">
      <c r="A34" s="8" t="s">
        <v>42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/>
      <c r="M34" s="38"/>
      <c r="N34" s="24">
        <f>+B34+C34+D34+E34+F34+G34+H34+I34+J34</f>
        <v>0</v>
      </c>
      <c r="O34" s="24">
        <v>0</v>
      </c>
    </row>
    <row r="35" spans="1:27" x14ac:dyDescent="0.25">
      <c r="A35" s="8" t="s">
        <v>24</v>
      </c>
      <c r="B35" s="38">
        <v>0</v>
      </c>
      <c r="C35" s="34">
        <v>31196.32</v>
      </c>
      <c r="D35" s="34">
        <v>96924.75</v>
      </c>
      <c r="E35" s="34">
        <v>24411.200000000001</v>
      </c>
      <c r="F35" s="34">
        <v>147820.60999999999</v>
      </c>
      <c r="G35" s="34">
        <v>183835.98</v>
      </c>
      <c r="H35" s="34">
        <v>212109.39</v>
      </c>
      <c r="I35" s="34">
        <v>97898.4</v>
      </c>
      <c r="J35" s="34">
        <v>337200.02</v>
      </c>
      <c r="K35" s="34">
        <v>168742.28</v>
      </c>
      <c r="L35" s="34">
        <v>80840.95</v>
      </c>
      <c r="M35" s="34">
        <v>298264.84999999998</v>
      </c>
      <c r="N35" s="24">
        <f>SUM(C35:M35)</f>
        <v>1679244.75</v>
      </c>
      <c r="O35" s="24">
        <v>5.93</v>
      </c>
    </row>
    <row r="36" spans="1:27" s="22" customFormat="1" x14ac:dyDescent="0.25">
      <c r="A36" s="3" t="s">
        <v>25</v>
      </c>
      <c r="B36" s="38">
        <v>0</v>
      </c>
      <c r="C36" s="33">
        <v>85000</v>
      </c>
      <c r="D36" s="37">
        <v>0</v>
      </c>
      <c r="E36" s="37">
        <v>0</v>
      </c>
      <c r="F36" s="33">
        <v>50000</v>
      </c>
      <c r="G36" s="33">
        <v>20000</v>
      </c>
      <c r="H36" s="33">
        <v>140000</v>
      </c>
      <c r="I36" s="33">
        <v>20000</v>
      </c>
      <c r="J36" s="33">
        <v>35000</v>
      </c>
      <c r="K36" s="33">
        <v>20000</v>
      </c>
      <c r="L36" s="33">
        <f>L37</f>
        <v>20000</v>
      </c>
      <c r="M36" s="33">
        <v>191357.6</v>
      </c>
      <c r="N36" s="24">
        <f t="shared" ref="N36" si="1">+B36+C36+D36+E36+F36+G36+H36+I36+J36+K36+L36</f>
        <v>390000</v>
      </c>
      <c r="O36" s="24">
        <v>8.5</v>
      </c>
    </row>
    <row r="37" spans="1:27" x14ac:dyDescent="0.25">
      <c r="A37" s="8" t="s">
        <v>26</v>
      </c>
      <c r="B37" s="38">
        <v>0</v>
      </c>
      <c r="C37" s="34">
        <v>85000</v>
      </c>
      <c r="D37" s="38">
        <v>0</v>
      </c>
      <c r="E37" s="38">
        <v>0</v>
      </c>
      <c r="F37" s="34">
        <v>50000</v>
      </c>
      <c r="G37" s="34">
        <v>20000</v>
      </c>
      <c r="H37" s="34">
        <v>140000</v>
      </c>
      <c r="I37" s="34">
        <v>20000</v>
      </c>
      <c r="J37" s="34">
        <v>35000</v>
      </c>
      <c r="K37" s="34">
        <v>20000</v>
      </c>
      <c r="L37" s="34">
        <v>20000</v>
      </c>
      <c r="M37" s="34">
        <v>80000</v>
      </c>
      <c r="N37" s="24">
        <f>SUM(C37:M37)</f>
        <v>470000</v>
      </c>
      <c r="O37" s="24">
        <v>9.6199999999999992</v>
      </c>
    </row>
    <row r="38" spans="1:27" ht="30" x14ac:dyDescent="0.25">
      <c r="A38" s="8" t="s">
        <v>43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/>
      <c r="N38" s="24">
        <f t="shared" ref="N38:N43" si="2">+B38+C38+D38+E38+F38+G38+H38+I38+J38</f>
        <v>0</v>
      </c>
      <c r="O38" s="24">
        <v>0</v>
      </c>
    </row>
    <row r="39" spans="1:27" ht="30" x14ac:dyDescent="0.25">
      <c r="A39" s="8" t="s">
        <v>44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/>
      <c r="N39" s="24">
        <f t="shared" si="2"/>
        <v>0</v>
      </c>
      <c r="O39" s="24">
        <v>0</v>
      </c>
    </row>
    <row r="40" spans="1:27" ht="30" x14ac:dyDescent="0.25">
      <c r="A40" s="8" t="s">
        <v>45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/>
      <c r="L40" s="38"/>
      <c r="M40" s="38"/>
      <c r="N40" s="24">
        <f t="shared" si="2"/>
        <v>0</v>
      </c>
      <c r="O40" s="24">
        <v>0</v>
      </c>
    </row>
    <row r="41" spans="1:27" ht="30" x14ac:dyDescent="0.25">
      <c r="A41" s="8" t="s">
        <v>46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/>
      <c r="N41" s="24">
        <f t="shared" si="2"/>
        <v>0</v>
      </c>
      <c r="O41" s="24">
        <v>0</v>
      </c>
    </row>
    <row r="42" spans="1:27" x14ac:dyDescent="0.25">
      <c r="A42" s="8" t="s">
        <v>27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111357.6</v>
      </c>
      <c r="N42" s="24">
        <f>SUM(M42)</f>
        <v>111357.6</v>
      </c>
      <c r="O42" s="24">
        <v>0</v>
      </c>
    </row>
    <row r="43" spans="1:27" ht="30" x14ac:dyDescent="0.25">
      <c r="A43" s="8" t="s">
        <v>47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/>
      <c r="N43" s="24">
        <f t="shared" si="2"/>
        <v>0</v>
      </c>
      <c r="O43" s="24">
        <v>0</v>
      </c>
    </row>
    <row r="44" spans="1:27" x14ac:dyDescent="0.25">
      <c r="A44" s="8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24"/>
      <c r="O44" s="24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7" x14ac:dyDescent="0.25"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x14ac:dyDescent="0.25">
      <c r="A46" s="63" t="s">
        <v>97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44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7" x14ac:dyDescent="0.25">
      <c r="A47" s="63" t="s">
        <v>98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44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27" x14ac:dyDescent="0.25">
      <c r="A48" s="63" t="s">
        <v>104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44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15" s="22" customFormat="1" x14ac:dyDescent="0.25">
      <c r="A49" s="63" t="s">
        <v>93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44"/>
    </row>
    <row r="50" spans="1:15" x14ac:dyDescent="0.25">
      <c r="A50" s="61" t="s">
        <v>102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30"/>
    </row>
    <row r="51" spans="1:15" x14ac:dyDescent="0.25">
      <c r="A51" s="15" t="s">
        <v>103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 t="s">
        <v>118</v>
      </c>
      <c r="K51" s="37">
        <v>0</v>
      </c>
      <c r="L51" s="37">
        <v>0</v>
      </c>
      <c r="M51" s="37"/>
      <c r="N51" s="24">
        <f t="shared" ref="N51:N58" si="3">+B51+C51+D51+E51+F51+G51+H51</f>
        <v>0</v>
      </c>
      <c r="O51" s="24">
        <v>0</v>
      </c>
    </row>
    <row r="52" spans="1:15" x14ac:dyDescent="0.25">
      <c r="A52" s="8" t="s">
        <v>49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 t="s">
        <v>118</v>
      </c>
      <c r="K52" s="38">
        <v>0</v>
      </c>
      <c r="L52" s="38">
        <v>0</v>
      </c>
      <c r="M52" s="38"/>
      <c r="N52" s="24">
        <f t="shared" si="3"/>
        <v>0</v>
      </c>
      <c r="O52" s="24">
        <v>0</v>
      </c>
    </row>
    <row r="53" spans="1:15" ht="30" x14ac:dyDescent="0.25">
      <c r="A53" s="8" t="s">
        <v>50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 t="s">
        <v>118</v>
      </c>
      <c r="K53" s="38">
        <v>0</v>
      </c>
      <c r="L53" s="38">
        <v>0</v>
      </c>
      <c r="M53" s="38"/>
      <c r="N53" s="24">
        <f t="shared" si="3"/>
        <v>0</v>
      </c>
      <c r="O53" s="24">
        <v>0</v>
      </c>
    </row>
    <row r="54" spans="1:15" ht="30" x14ac:dyDescent="0.25">
      <c r="A54" s="8" t="s">
        <v>51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 t="s">
        <v>118</v>
      </c>
      <c r="K54" s="38">
        <v>0</v>
      </c>
      <c r="L54" s="38">
        <v>0</v>
      </c>
      <c r="M54" s="38"/>
      <c r="N54" s="24">
        <f t="shared" si="3"/>
        <v>0</v>
      </c>
      <c r="O54" s="24">
        <v>0</v>
      </c>
    </row>
    <row r="55" spans="1:15" ht="30" x14ac:dyDescent="0.25">
      <c r="A55" s="8" t="s">
        <v>52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 t="s">
        <v>118</v>
      </c>
      <c r="K55" s="38">
        <v>0</v>
      </c>
      <c r="L55" s="38">
        <v>0</v>
      </c>
      <c r="M55" s="38"/>
      <c r="N55" s="24">
        <f t="shared" si="3"/>
        <v>0</v>
      </c>
      <c r="O55" s="24">
        <v>0</v>
      </c>
    </row>
    <row r="56" spans="1:15" ht="30" x14ac:dyDescent="0.25">
      <c r="A56" s="8" t="s">
        <v>53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 t="s">
        <v>118</v>
      </c>
      <c r="K56" s="38">
        <v>0</v>
      </c>
      <c r="L56" s="38">
        <v>0</v>
      </c>
      <c r="M56" s="38"/>
      <c r="N56" s="24">
        <f t="shared" si="3"/>
        <v>0</v>
      </c>
      <c r="O56" s="24">
        <v>0</v>
      </c>
    </row>
    <row r="57" spans="1:15" x14ac:dyDescent="0.25">
      <c r="A57" s="8" t="s">
        <v>54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 t="s">
        <v>118</v>
      </c>
      <c r="K57" s="38">
        <v>0</v>
      </c>
      <c r="L57" s="38">
        <v>0</v>
      </c>
      <c r="M57" s="38"/>
      <c r="N57" s="24">
        <f t="shared" si="3"/>
        <v>0</v>
      </c>
      <c r="O57" s="24">
        <v>0</v>
      </c>
    </row>
    <row r="58" spans="1:15" ht="30" x14ac:dyDescent="0.25">
      <c r="A58" s="8" t="s">
        <v>55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/>
      <c r="I58" s="38">
        <v>0</v>
      </c>
      <c r="J58" s="38" t="s">
        <v>118</v>
      </c>
      <c r="K58" s="38">
        <v>0</v>
      </c>
      <c r="L58" s="38">
        <v>0</v>
      </c>
      <c r="M58" s="38"/>
      <c r="N58" s="24">
        <f t="shared" si="3"/>
        <v>0</v>
      </c>
      <c r="O58" s="24">
        <v>0</v>
      </c>
    </row>
    <row r="59" spans="1:15" x14ac:dyDescent="0.25">
      <c r="A59" s="3" t="s">
        <v>28</v>
      </c>
      <c r="B59" s="37">
        <v>0</v>
      </c>
      <c r="C59" s="37">
        <v>0</v>
      </c>
      <c r="D59" s="33">
        <v>162073</v>
      </c>
      <c r="E59" s="33">
        <v>16595</v>
      </c>
      <c r="F59" s="37">
        <v>0</v>
      </c>
      <c r="G59" s="33">
        <f>G60+G64</f>
        <v>69166.5</v>
      </c>
      <c r="H59" s="33">
        <v>666044.85</v>
      </c>
      <c r="I59" s="33">
        <f>I60+I64+I65</f>
        <v>536969.66</v>
      </c>
      <c r="J59" s="33">
        <v>744682.9</v>
      </c>
      <c r="K59" s="33">
        <f>K60</f>
        <v>401531.02</v>
      </c>
      <c r="L59" s="33">
        <f>L63+L64</f>
        <v>8351369.54</v>
      </c>
      <c r="M59" s="33">
        <v>3656618.78</v>
      </c>
      <c r="N59" s="24">
        <f>+B59+C59+D59+E59+F59+G59+H59+I59+J59+K59+L59</f>
        <v>10948432.470000001</v>
      </c>
      <c r="O59" s="24">
        <v>1.1100000000000001</v>
      </c>
    </row>
    <row r="60" spans="1:15" x14ac:dyDescent="0.25">
      <c r="A60" s="8" t="s">
        <v>29</v>
      </c>
      <c r="B60" s="38">
        <v>0</v>
      </c>
      <c r="C60" s="38">
        <v>0</v>
      </c>
      <c r="D60" s="34">
        <v>143783</v>
      </c>
      <c r="E60" s="34">
        <v>16595</v>
      </c>
      <c r="F60" s="38">
        <v>0</v>
      </c>
      <c r="G60" s="34">
        <v>39076.5</v>
      </c>
      <c r="H60" s="34">
        <v>502638.45</v>
      </c>
      <c r="I60" s="34">
        <v>219495.66</v>
      </c>
      <c r="J60" s="34">
        <v>638496.53</v>
      </c>
      <c r="K60" s="34">
        <v>401531.02</v>
      </c>
      <c r="L60" s="34" t="s">
        <v>118</v>
      </c>
      <c r="M60" s="34">
        <v>0</v>
      </c>
      <c r="N60" s="24">
        <f t="shared" ref="N60:N62" si="4">+B60+C60+D60+E60+F60+G60+H60+I60+J60+K60</f>
        <v>1961616.1600000001</v>
      </c>
      <c r="O60" s="24">
        <v>8.52</v>
      </c>
    </row>
    <row r="61" spans="1:15" x14ac:dyDescent="0.25">
      <c r="A61" s="8" t="s">
        <v>30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76043.13</v>
      </c>
      <c r="K61" s="38">
        <v>0</v>
      </c>
      <c r="L61" s="38"/>
      <c r="M61" s="38">
        <v>0</v>
      </c>
      <c r="N61" s="24">
        <f>+B61+C61+D61+E61+F61+G61+H61+I61+J61+K61</f>
        <v>76043.13</v>
      </c>
      <c r="O61" s="24">
        <v>0</v>
      </c>
    </row>
    <row r="62" spans="1:15" x14ac:dyDescent="0.25">
      <c r="A62" s="8" t="s">
        <v>31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24">
        <f t="shared" si="4"/>
        <v>0</v>
      </c>
      <c r="O62" s="24">
        <v>0</v>
      </c>
    </row>
    <row r="63" spans="1:15" ht="30" x14ac:dyDescent="0.25">
      <c r="A63" s="8" t="s">
        <v>32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/>
      <c r="L63" s="38">
        <v>8338290</v>
      </c>
      <c r="M63" s="38">
        <v>3158350</v>
      </c>
      <c r="N63" s="24">
        <f>SUM(L63:M63)</f>
        <v>11496640</v>
      </c>
      <c r="O63" s="24">
        <v>0</v>
      </c>
    </row>
    <row r="64" spans="1:15" x14ac:dyDescent="0.25">
      <c r="A64" s="8" t="s">
        <v>33</v>
      </c>
      <c r="B64" s="38">
        <v>0</v>
      </c>
      <c r="C64" s="38">
        <v>0</v>
      </c>
      <c r="D64" s="34">
        <v>18290</v>
      </c>
      <c r="E64" s="38">
        <v>0</v>
      </c>
      <c r="F64" s="38">
        <v>0</v>
      </c>
      <c r="G64" s="34">
        <v>30090</v>
      </c>
      <c r="H64" s="34">
        <v>163406.39999999999</v>
      </c>
      <c r="I64" s="34">
        <v>88500</v>
      </c>
      <c r="J64" s="34">
        <v>23090.43</v>
      </c>
      <c r="K64" s="34">
        <v>0</v>
      </c>
      <c r="L64" s="34">
        <v>13079.54</v>
      </c>
      <c r="M64" s="34">
        <v>498268.78</v>
      </c>
      <c r="N64" s="24">
        <f>SUM(D64:M64)</f>
        <v>834725.15</v>
      </c>
      <c r="O64" s="24">
        <v>100</v>
      </c>
    </row>
    <row r="65" spans="1:16" x14ac:dyDescent="0.25">
      <c r="A65" s="8" t="s">
        <v>56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59">
        <v>0</v>
      </c>
      <c r="H65" s="59">
        <v>0</v>
      </c>
      <c r="I65" s="59">
        <v>228974</v>
      </c>
      <c r="J65" s="59">
        <v>7052.81</v>
      </c>
      <c r="K65" s="59">
        <v>0</v>
      </c>
      <c r="L65" s="59">
        <v>0</v>
      </c>
      <c r="M65" s="59">
        <v>0</v>
      </c>
      <c r="N65" s="24">
        <f t="shared" ref="N65" si="5">+B65+C65+D65+E65+F65+G65+H65+I65+J65+K65+L65</f>
        <v>236026.81</v>
      </c>
      <c r="O65" s="24">
        <v>0</v>
      </c>
    </row>
    <row r="66" spans="1:16" x14ac:dyDescent="0.25">
      <c r="A66" s="8" t="s">
        <v>57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/>
      <c r="N66" s="24">
        <f t="shared" ref="N66:N84" si="6">+B66+C66+D66+E66+F66+G66+H66+I66+J66</f>
        <v>0</v>
      </c>
      <c r="O66" s="24">
        <v>0</v>
      </c>
    </row>
    <row r="67" spans="1:16" x14ac:dyDescent="0.25">
      <c r="A67" s="8" t="s">
        <v>34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/>
      <c r="N67" s="24">
        <f t="shared" si="6"/>
        <v>0</v>
      </c>
      <c r="O67" s="24">
        <v>0</v>
      </c>
    </row>
    <row r="68" spans="1:16" ht="22.5" customHeight="1" x14ac:dyDescent="0.25">
      <c r="A68" s="8" t="s">
        <v>58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24">
        <f t="shared" si="6"/>
        <v>0</v>
      </c>
      <c r="O68" s="24">
        <v>0</v>
      </c>
    </row>
    <row r="69" spans="1:16" x14ac:dyDescent="0.25">
      <c r="A69" s="3" t="s">
        <v>59</v>
      </c>
      <c r="B69" s="37">
        <v>0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/>
      <c r="N69" s="24">
        <f t="shared" si="6"/>
        <v>0</v>
      </c>
      <c r="O69" s="24">
        <v>0</v>
      </c>
    </row>
    <row r="70" spans="1:16" x14ac:dyDescent="0.25">
      <c r="A70" s="8" t="s">
        <v>60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/>
      <c r="N70" s="24">
        <f t="shared" si="6"/>
        <v>0</v>
      </c>
      <c r="O70" s="24">
        <v>0</v>
      </c>
    </row>
    <row r="71" spans="1:16" x14ac:dyDescent="0.25">
      <c r="A71" s="8" t="s">
        <v>61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/>
      <c r="N71" s="24">
        <f t="shared" si="6"/>
        <v>0</v>
      </c>
      <c r="O71" s="24">
        <v>0</v>
      </c>
    </row>
    <row r="72" spans="1:16" x14ac:dyDescent="0.25">
      <c r="A72" s="8" t="s">
        <v>62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/>
      <c r="N72" s="24">
        <f t="shared" si="6"/>
        <v>0</v>
      </c>
      <c r="O72" s="24">
        <v>0</v>
      </c>
    </row>
    <row r="73" spans="1:16" ht="30" x14ac:dyDescent="0.25">
      <c r="A73" s="8" t="s">
        <v>63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/>
      <c r="N73" s="24">
        <f t="shared" si="6"/>
        <v>0</v>
      </c>
      <c r="O73" s="24">
        <v>0</v>
      </c>
    </row>
    <row r="74" spans="1:16" ht="30" x14ac:dyDescent="0.25">
      <c r="A74" s="3" t="s">
        <v>64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/>
      <c r="N74" s="24">
        <f t="shared" si="6"/>
        <v>0</v>
      </c>
      <c r="O74" s="24">
        <v>0</v>
      </c>
    </row>
    <row r="75" spans="1:16" x14ac:dyDescent="0.25">
      <c r="A75" s="8" t="s">
        <v>65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/>
      <c r="N75" s="24">
        <f t="shared" si="6"/>
        <v>0</v>
      </c>
      <c r="O75" s="24">
        <v>0</v>
      </c>
    </row>
    <row r="76" spans="1:16" ht="30" x14ac:dyDescent="0.25">
      <c r="A76" s="8" t="s">
        <v>66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/>
      <c r="N76" s="24">
        <f t="shared" si="6"/>
        <v>0</v>
      </c>
      <c r="O76" s="24">
        <v>0</v>
      </c>
    </row>
    <row r="77" spans="1:16" x14ac:dyDescent="0.25">
      <c r="A77" s="3" t="s">
        <v>67</v>
      </c>
      <c r="B77" s="37">
        <v>0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/>
      <c r="N77" s="24">
        <f t="shared" si="6"/>
        <v>0</v>
      </c>
      <c r="O77" s="24">
        <v>0</v>
      </c>
    </row>
    <row r="78" spans="1:16" x14ac:dyDescent="0.25">
      <c r="A78" s="8" t="s">
        <v>68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/>
      <c r="N78" s="24">
        <f t="shared" si="6"/>
        <v>0</v>
      </c>
      <c r="O78" s="24">
        <v>0</v>
      </c>
    </row>
    <row r="79" spans="1:16" x14ac:dyDescent="0.25">
      <c r="A79" s="8" t="s">
        <v>69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/>
      <c r="N79" s="24">
        <f t="shared" si="6"/>
        <v>0</v>
      </c>
      <c r="O79" s="24">
        <v>0</v>
      </c>
    </row>
    <row r="80" spans="1:16" ht="30" x14ac:dyDescent="0.25">
      <c r="A80" s="8" t="s">
        <v>70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/>
      <c r="N80" s="24">
        <f t="shared" si="6"/>
        <v>0</v>
      </c>
      <c r="O80" s="24">
        <v>0</v>
      </c>
      <c r="P80" s="22"/>
    </row>
    <row r="81" spans="1:16" x14ac:dyDescent="0.25">
      <c r="A81" s="8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24">
        <f t="shared" si="6"/>
        <v>0</v>
      </c>
      <c r="O81" s="24"/>
      <c r="P81" s="22"/>
    </row>
    <row r="82" spans="1:16" x14ac:dyDescent="0.25">
      <c r="A82" s="8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24">
        <f t="shared" si="6"/>
        <v>0</v>
      </c>
      <c r="O82" s="24"/>
      <c r="P82" s="22"/>
    </row>
    <row r="83" spans="1:16" x14ac:dyDescent="0.25">
      <c r="A83" s="8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24">
        <f t="shared" si="6"/>
        <v>0</v>
      </c>
      <c r="O83" s="24"/>
      <c r="P83" s="22"/>
    </row>
    <row r="84" spans="1:16" x14ac:dyDescent="0.25">
      <c r="A84" s="8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24">
        <f t="shared" si="6"/>
        <v>0</v>
      </c>
      <c r="O84" s="24"/>
      <c r="P84" s="22"/>
    </row>
    <row r="85" spans="1:16" x14ac:dyDescent="0.25">
      <c r="A85" s="8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24"/>
      <c r="O85" s="24"/>
      <c r="P85" s="22"/>
    </row>
    <row r="86" spans="1:16" x14ac:dyDescent="0.25">
      <c r="P86" s="22"/>
    </row>
    <row r="87" spans="1:16" x14ac:dyDescent="0.25">
      <c r="A87" s="63" t="s">
        <v>97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44"/>
      <c r="P87" s="22"/>
    </row>
    <row r="88" spans="1:16" x14ac:dyDescent="0.25">
      <c r="A88" s="63" t="s">
        <v>98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44"/>
      <c r="P88" s="22"/>
    </row>
    <row r="89" spans="1:16" x14ac:dyDescent="0.25">
      <c r="A89" s="63" t="s">
        <v>104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44"/>
      <c r="P89" s="22"/>
    </row>
    <row r="90" spans="1:16" x14ac:dyDescent="0.25">
      <c r="A90" s="63" t="s">
        <v>93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44"/>
      <c r="P90" s="22"/>
    </row>
    <row r="91" spans="1:16" x14ac:dyDescent="0.25">
      <c r="A91" s="61" t="s">
        <v>102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30"/>
      <c r="P91" s="22"/>
    </row>
    <row r="92" spans="1:16" x14ac:dyDescent="0.25">
      <c r="A92" s="8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24"/>
      <c r="O92" s="24"/>
      <c r="P92" s="22"/>
    </row>
    <row r="93" spans="1:16" x14ac:dyDescent="0.25">
      <c r="A93" s="10" t="s">
        <v>35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/>
      <c r="N93" s="24">
        <f>+B93+C93+D93+E93+F93+G93+H93</f>
        <v>0</v>
      </c>
      <c r="O93" s="24">
        <v>0</v>
      </c>
    </row>
    <row r="94" spans="1:16" x14ac:dyDescent="0.25">
      <c r="A94" s="5"/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/>
      <c r="N94" s="24">
        <f t="shared" ref="N94:N103" si="7">+B94+C94+D94+E94+F94+G94+H94</f>
        <v>0</v>
      </c>
      <c r="O94" s="24">
        <v>0</v>
      </c>
    </row>
    <row r="95" spans="1:16" x14ac:dyDescent="0.25">
      <c r="A95" s="1" t="s">
        <v>71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/>
      <c r="N95" s="24">
        <f t="shared" si="7"/>
        <v>0</v>
      </c>
      <c r="O95" s="24">
        <v>0</v>
      </c>
    </row>
    <row r="96" spans="1:16" x14ac:dyDescent="0.25">
      <c r="A96" s="3" t="s">
        <v>72</v>
      </c>
      <c r="B96" s="37">
        <v>0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/>
      <c r="N96" s="24">
        <f t="shared" si="7"/>
        <v>0</v>
      </c>
      <c r="O96" s="24">
        <v>0</v>
      </c>
    </row>
    <row r="97" spans="1:17" x14ac:dyDescent="0.25">
      <c r="A97" s="8" t="s">
        <v>73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/>
      <c r="N97" s="24">
        <f t="shared" si="7"/>
        <v>0</v>
      </c>
      <c r="O97" s="24">
        <v>0</v>
      </c>
    </row>
    <row r="98" spans="1:17" ht="30" x14ac:dyDescent="0.25">
      <c r="A98" s="8" t="s">
        <v>74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/>
      <c r="N98" s="24">
        <f t="shared" si="7"/>
        <v>0</v>
      </c>
      <c r="O98" s="24">
        <v>0</v>
      </c>
      <c r="P98" s="29"/>
    </row>
    <row r="99" spans="1:17" x14ac:dyDescent="0.25">
      <c r="A99" s="3" t="s">
        <v>75</v>
      </c>
      <c r="B99" s="37">
        <v>0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/>
      <c r="N99" s="24">
        <f t="shared" si="7"/>
        <v>0</v>
      </c>
      <c r="O99" s="24">
        <v>0</v>
      </c>
    </row>
    <row r="100" spans="1:17" s="22" customFormat="1" x14ac:dyDescent="0.25">
      <c r="A100" s="8" t="s">
        <v>76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/>
      <c r="N100" s="24">
        <f t="shared" si="7"/>
        <v>0</v>
      </c>
      <c r="O100" s="24">
        <v>0</v>
      </c>
      <c r="P100" s="23"/>
      <c r="Q100" s="23"/>
    </row>
    <row r="101" spans="1:17" x14ac:dyDescent="0.25">
      <c r="A101" s="8" t="s">
        <v>77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/>
      <c r="N101" s="24">
        <f t="shared" si="7"/>
        <v>0</v>
      </c>
      <c r="O101" s="24">
        <v>0</v>
      </c>
    </row>
    <row r="102" spans="1:17" x14ac:dyDescent="0.25">
      <c r="A102" s="3" t="s">
        <v>78</v>
      </c>
      <c r="B102" s="37">
        <v>0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/>
      <c r="N102" s="24">
        <f t="shared" si="7"/>
        <v>0</v>
      </c>
      <c r="O102" s="24">
        <v>0</v>
      </c>
    </row>
    <row r="103" spans="1:17" x14ac:dyDescent="0.25">
      <c r="A103" s="8" t="s">
        <v>79</v>
      </c>
      <c r="B103" s="38">
        <v>0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/>
      <c r="N103" s="24">
        <f t="shared" si="7"/>
        <v>0</v>
      </c>
      <c r="O103" s="24">
        <v>0</v>
      </c>
    </row>
    <row r="104" spans="1:17" x14ac:dyDescent="0.25">
      <c r="A104" s="10" t="s">
        <v>80</v>
      </c>
      <c r="B104" s="39">
        <f t="shared" ref="B104:H104" si="8">+B59+B51+B36+B26+B16+B10</f>
        <v>17219977.59</v>
      </c>
      <c r="C104" s="39">
        <f t="shared" si="8"/>
        <v>18747875.059999999</v>
      </c>
      <c r="D104" s="39">
        <f>+D59+D51+D36+D26+D16+D10</f>
        <v>24028658.780000001</v>
      </c>
      <c r="E104" s="39">
        <f t="shared" si="8"/>
        <v>25827487.129999999</v>
      </c>
      <c r="F104" s="39">
        <f t="shared" si="8"/>
        <v>33087532.170000002</v>
      </c>
      <c r="G104" s="39">
        <f t="shared" si="8"/>
        <v>20868642.120000001</v>
      </c>
      <c r="H104" s="39">
        <f t="shared" si="8"/>
        <v>22497716.240000002</v>
      </c>
      <c r="I104" s="39">
        <f>I59+I36+I26+I16+I10</f>
        <v>22791947.140000001</v>
      </c>
      <c r="J104" s="39">
        <v>23610742.77</v>
      </c>
      <c r="K104" s="39">
        <v>20349887.989999998</v>
      </c>
      <c r="L104" s="39">
        <v>42878871.210000001</v>
      </c>
      <c r="M104" s="39">
        <v>55555694.07</v>
      </c>
      <c r="N104" s="24">
        <v>327465032.26999998</v>
      </c>
      <c r="O104" s="24"/>
    </row>
    <row r="105" spans="1:17" x14ac:dyDescent="0.25">
      <c r="N105" s="24"/>
      <c r="O105" s="24"/>
    </row>
    <row r="106" spans="1:17" x14ac:dyDescent="0.25">
      <c r="A106" s="31" t="s">
        <v>81</v>
      </c>
      <c r="B106" s="40">
        <f t="shared" ref="B106:H106" si="9">+B104</f>
        <v>17219977.59</v>
      </c>
      <c r="C106" s="40">
        <f t="shared" si="9"/>
        <v>18747875.059999999</v>
      </c>
      <c r="D106" s="40">
        <f t="shared" si="9"/>
        <v>24028658.780000001</v>
      </c>
      <c r="E106" s="40">
        <f t="shared" si="9"/>
        <v>25827487.129999999</v>
      </c>
      <c r="F106" s="40">
        <f t="shared" si="9"/>
        <v>33087532.170000002</v>
      </c>
      <c r="G106" s="40">
        <f t="shared" si="9"/>
        <v>20868642.120000001</v>
      </c>
      <c r="H106" s="40">
        <f t="shared" si="9"/>
        <v>22497716.240000002</v>
      </c>
      <c r="I106" s="40">
        <v>22791947.140000001</v>
      </c>
      <c r="J106" s="40">
        <f>J59+J36+J26+J16+J10</f>
        <v>23610742.770000003</v>
      </c>
      <c r="K106" s="40">
        <v>20349887.989999998</v>
      </c>
      <c r="L106" s="40">
        <v>42878871.210000001</v>
      </c>
      <c r="M106" s="40">
        <v>55555694.07</v>
      </c>
      <c r="N106" s="26">
        <v>327465032.26999998</v>
      </c>
      <c r="O106" s="55"/>
      <c r="P106" s="29"/>
    </row>
    <row r="107" spans="1:17" x14ac:dyDescent="0.25">
      <c r="A107" t="s">
        <v>92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</row>
    <row r="108" spans="1:17" x14ac:dyDescent="0.25">
      <c r="A108" t="s">
        <v>90</v>
      </c>
    </row>
    <row r="109" spans="1:17" x14ac:dyDescent="0.25">
      <c r="A109" t="s">
        <v>91</v>
      </c>
    </row>
    <row r="112" spans="1:17" ht="15.75" hidden="1" thickBot="1" x14ac:dyDescent="0.3">
      <c r="A112" s="46" t="s">
        <v>107</v>
      </c>
    </row>
    <row r="113" spans="1:13" hidden="1" x14ac:dyDescent="0.25">
      <c r="A113" s="49">
        <v>329110565.93000001</v>
      </c>
    </row>
    <row r="114" spans="1:13" ht="30.75" hidden="1" thickBot="1" x14ac:dyDescent="0.3">
      <c r="A114" s="46" t="s">
        <v>108</v>
      </c>
      <c r="B114" s="48" t="s">
        <v>110</v>
      </c>
      <c r="C114" s="46" t="s">
        <v>111</v>
      </c>
      <c r="D114" s="47" t="s">
        <v>112</v>
      </c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1:13" hidden="1" x14ac:dyDescent="0.25">
      <c r="A115" s="49">
        <v>60100908.460000001</v>
      </c>
      <c r="B115" s="50">
        <v>0.18260000000000001</v>
      </c>
      <c r="C115" s="64">
        <f>+A115-A117</f>
        <v>-10808936.539999999</v>
      </c>
      <c r="D115" s="67">
        <f>+C115/A117</f>
        <v>-0.15243209937914826</v>
      </c>
      <c r="E115" s="58"/>
      <c r="F115" s="58"/>
      <c r="G115" s="58"/>
      <c r="H115" s="58"/>
      <c r="I115" s="58"/>
      <c r="J115" s="58"/>
      <c r="K115" s="58"/>
      <c r="L115" s="58"/>
      <c r="M115" s="58"/>
    </row>
    <row r="116" spans="1:13" ht="15.75" hidden="1" thickBot="1" x14ac:dyDescent="0.3">
      <c r="A116" s="46" t="s">
        <v>109</v>
      </c>
      <c r="B116" s="48" t="s">
        <v>110</v>
      </c>
      <c r="C116" s="65"/>
      <c r="D116" s="68"/>
      <c r="E116" s="58"/>
      <c r="F116" s="58"/>
      <c r="G116" s="58"/>
      <c r="H116" s="58"/>
      <c r="I116" s="58"/>
      <c r="J116" s="58"/>
      <c r="K116" s="58"/>
      <c r="L116" s="58"/>
      <c r="M116" s="58"/>
    </row>
    <row r="117" spans="1:13" ht="15.75" hidden="1" thickBot="1" x14ac:dyDescent="0.3">
      <c r="A117" s="56">
        <f>23636615*3</f>
        <v>70909845</v>
      </c>
      <c r="B117" s="57">
        <f>+A117/A113</f>
        <v>0.21545903517142664</v>
      </c>
      <c r="C117" s="66"/>
      <c r="D117" s="69"/>
      <c r="E117" s="58"/>
      <c r="F117" s="58"/>
      <c r="G117" s="58"/>
      <c r="H117" s="58"/>
      <c r="I117" s="58"/>
      <c r="J117" s="58"/>
      <c r="K117" s="58"/>
      <c r="L117" s="58"/>
      <c r="M117" s="58"/>
    </row>
    <row r="118" spans="1:13" hidden="1" x14ac:dyDescent="0.25">
      <c r="A118" t="s">
        <v>113</v>
      </c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</row>
    <row r="119" spans="1:13" hidden="1" x14ac:dyDescent="0.25"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</row>
    <row r="120" spans="1:13" x14ac:dyDescent="0.25">
      <c r="A120" s="29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</row>
    <row r="121" spans="1:13" x14ac:dyDescent="0.25"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</row>
    <row r="122" spans="1:13" x14ac:dyDescent="0.25"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</row>
    <row r="123" spans="1:13" x14ac:dyDescent="0.25"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</row>
    <row r="124" spans="1:13" x14ac:dyDescent="0.25">
      <c r="A124" s="29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</row>
    <row r="125" spans="1:13" x14ac:dyDescent="0.25"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</row>
    <row r="126" spans="1:13" x14ac:dyDescent="0.25"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</row>
    <row r="129" spans="1:17" x14ac:dyDescent="0.25">
      <c r="A129" t="s">
        <v>100</v>
      </c>
      <c r="E129"/>
      <c r="F129"/>
      <c r="G129" t="s">
        <v>100</v>
      </c>
      <c r="H129"/>
      <c r="I129"/>
      <c r="J129"/>
      <c r="K129"/>
      <c r="L129"/>
      <c r="M129"/>
    </row>
    <row r="130" spans="1:17" ht="15.75" x14ac:dyDescent="0.25">
      <c r="A130" s="52" t="s">
        <v>120</v>
      </c>
      <c r="B130" s="53"/>
      <c r="C130" s="53"/>
      <c r="E130" s="52"/>
      <c r="F130" s="52"/>
      <c r="G130" s="52" t="s">
        <v>101</v>
      </c>
      <c r="H130" s="52"/>
      <c r="I130" s="52"/>
      <c r="J130" s="52"/>
      <c r="K130" s="52"/>
      <c r="L130" s="52"/>
      <c r="M130" s="52"/>
      <c r="N130" s="54"/>
      <c r="O130" s="54"/>
    </row>
    <row r="131" spans="1:17" x14ac:dyDescent="0.25">
      <c r="A131" t="s">
        <v>121</v>
      </c>
      <c r="E131"/>
      <c r="F131"/>
      <c r="G131" t="s">
        <v>99</v>
      </c>
      <c r="H131"/>
      <c r="I131"/>
      <c r="J131"/>
      <c r="K131"/>
      <c r="L131"/>
      <c r="M131"/>
      <c r="P131" s="32"/>
      <c r="Q131" s="22"/>
    </row>
  </sheetData>
  <mergeCells count="17">
    <mergeCell ref="A90:N90"/>
    <mergeCell ref="A91:N91"/>
    <mergeCell ref="C115:C117"/>
    <mergeCell ref="D115:D117"/>
    <mergeCell ref="A7:N7"/>
    <mergeCell ref="A49:N49"/>
    <mergeCell ref="A50:N50"/>
    <mergeCell ref="A47:N47"/>
    <mergeCell ref="A48:N48"/>
    <mergeCell ref="A87:N87"/>
    <mergeCell ref="A88:N88"/>
    <mergeCell ref="A89:N89"/>
    <mergeCell ref="A3:N3"/>
    <mergeCell ref="A4:N4"/>
    <mergeCell ref="A5:N5"/>
    <mergeCell ref="A6:N6"/>
    <mergeCell ref="A46:N46"/>
  </mergeCells>
  <pageMargins left="0.25" right="0.25" top="0.75" bottom="0.75" header="0.3" footer="0.3"/>
  <pageSetup paperSize="9" scale="58" fitToHeight="0" orientation="landscape" r:id="rId1"/>
  <rowBreaks count="2" manualBreakCount="2">
    <brk id="43" max="11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Octubre 202</vt:lpstr>
      <vt:lpstr>'Plantilla Ejecución Octubre 202'!Área_de_impresión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Lucía Céspedes García</cp:lastModifiedBy>
  <cp:lastPrinted>2023-01-10T14:14:07Z</cp:lastPrinted>
  <dcterms:created xsi:type="dcterms:W3CDTF">2018-04-17T18:57:16Z</dcterms:created>
  <dcterms:modified xsi:type="dcterms:W3CDTF">2023-01-11T17:41:44Z</dcterms:modified>
</cp:coreProperties>
</file>